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0545"/>
  </bookViews>
  <sheets>
    <sheet name="2024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2" i="1" l="1"/>
  <c r="H24" i="1" l="1"/>
  <c r="H20" i="1"/>
  <c r="H19" i="1" s="1"/>
  <c r="H17" i="1"/>
  <c r="H12" i="1"/>
  <c r="H9" i="1"/>
  <c r="H8" i="1" s="1"/>
  <c r="H7" i="1" l="1"/>
  <c r="G30" i="1"/>
  <c r="G29" i="1"/>
  <c r="G28" i="1"/>
  <c r="G27" i="1"/>
  <c r="G26" i="1"/>
  <c r="G25" i="1"/>
  <c r="G23" i="1"/>
  <c r="G22" i="1"/>
  <c r="G21" i="1"/>
  <c r="G18" i="1"/>
  <c r="G16" i="1"/>
  <c r="G15" i="1"/>
  <c r="G14" i="1"/>
  <c r="G13" i="1"/>
  <c r="G11" i="1"/>
  <c r="G10" i="1"/>
  <c r="F30" i="1"/>
  <c r="F29" i="1"/>
  <c r="F28" i="1"/>
  <c r="F27" i="1"/>
  <c r="F26" i="1"/>
  <c r="F25" i="1"/>
  <c r="F23" i="1"/>
  <c r="F22" i="1"/>
  <c r="F21" i="1"/>
  <c r="F18" i="1"/>
  <c r="F16" i="1"/>
  <c r="F15" i="1"/>
  <c r="F14" i="1"/>
  <c r="F13" i="1"/>
  <c r="F11" i="1"/>
  <c r="F10" i="1"/>
  <c r="E30" i="1"/>
  <c r="E29" i="1"/>
  <c r="E28" i="1"/>
  <c r="E27" i="1"/>
  <c r="E26" i="1"/>
  <c r="E25" i="1"/>
  <c r="E23" i="1"/>
  <c r="E22" i="1"/>
  <c r="E21" i="1"/>
  <c r="E18" i="1"/>
  <c r="E16" i="1"/>
  <c r="E15" i="1"/>
  <c r="E14" i="1"/>
  <c r="E13" i="1"/>
  <c r="E11" i="1"/>
  <c r="E10" i="1"/>
  <c r="C17" i="1"/>
  <c r="E17" i="1" s="1"/>
  <c r="C24" i="1"/>
  <c r="G24" i="1" s="1"/>
  <c r="B24" i="1"/>
  <c r="F24" i="1" s="1"/>
  <c r="E24" i="1" l="1"/>
  <c r="G17" i="1"/>
  <c r="J30" i="1"/>
  <c r="J29" i="1"/>
  <c r="J28" i="1"/>
  <c r="J27" i="1"/>
  <c r="J26" i="1"/>
  <c r="J25" i="1"/>
  <c r="J23" i="1"/>
  <c r="J22" i="1"/>
  <c r="J21" i="1"/>
  <c r="J18" i="1"/>
  <c r="J16" i="1"/>
  <c r="J15" i="1"/>
  <c r="J14" i="1"/>
  <c r="J13" i="1"/>
  <c r="J11" i="1"/>
  <c r="J10" i="1"/>
  <c r="D27" i="1"/>
  <c r="D18" i="1"/>
  <c r="B17" i="1"/>
  <c r="F17" i="1" s="1"/>
  <c r="C12" i="1"/>
  <c r="F12" i="1"/>
  <c r="D17" i="1" l="1"/>
  <c r="G12" i="1"/>
  <c r="E12" i="1"/>
  <c r="J17" i="1"/>
  <c r="I28" i="1" l="1"/>
  <c r="D28" i="1"/>
  <c r="D29" i="1" l="1"/>
  <c r="D26" i="1"/>
  <c r="D25" i="1"/>
  <c r="D24" i="1"/>
  <c r="D22" i="1"/>
  <c r="D21" i="1"/>
  <c r="D16" i="1"/>
  <c r="D15" i="1"/>
  <c r="D14" i="1"/>
  <c r="D11" i="1"/>
  <c r="D10" i="1"/>
  <c r="I30" i="1"/>
  <c r="I29" i="1"/>
  <c r="I27" i="1"/>
  <c r="I26" i="1"/>
  <c r="I25" i="1"/>
  <c r="I23" i="1"/>
  <c r="I22" i="1"/>
  <c r="I21" i="1"/>
  <c r="I18" i="1"/>
  <c r="I16" i="1"/>
  <c r="I15" i="1"/>
  <c r="I14" i="1"/>
  <c r="I13" i="1"/>
  <c r="I11" i="1"/>
  <c r="I10" i="1"/>
  <c r="J12" i="1"/>
  <c r="C20" i="1"/>
  <c r="C9" i="1"/>
  <c r="B20" i="1"/>
  <c r="F20" i="1" s="1"/>
  <c r="B9" i="1"/>
  <c r="F9" i="1" s="1"/>
  <c r="G20" i="1" l="1"/>
  <c r="E20" i="1"/>
  <c r="J9" i="1"/>
  <c r="G9" i="1"/>
  <c r="E9" i="1"/>
  <c r="I24" i="1"/>
  <c r="J24" i="1"/>
  <c r="J20" i="1"/>
  <c r="B19" i="1"/>
  <c r="F19" i="1" s="1"/>
  <c r="I17" i="1"/>
  <c r="I9" i="1"/>
  <c r="C19" i="1"/>
  <c r="D20" i="1"/>
  <c r="B8" i="1"/>
  <c r="F8" i="1" s="1"/>
  <c r="C8" i="1"/>
  <c r="D12" i="1"/>
  <c r="D9" i="1"/>
  <c r="I20" i="1"/>
  <c r="I12" i="1"/>
  <c r="E19" i="1" l="1"/>
  <c r="G19" i="1"/>
  <c r="G8" i="1"/>
  <c r="E8" i="1"/>
  <c r="C7" i="1"/>
  <c r="J19" i="1"/>
  <c r="J8" i="1"/>
  <c r="I19" i="1"/>
  <c r="D19" i="1"/>
  <c r="D8" i="1"/>
  <c r="B7" i="1"/>
  <c r="F7" i="1" s="1"/>
  <c r="I8" i="1"/>
  <c r="E7" i="1" l="1"/>
  <c r="G7" i="1"/>
  <c r="J7" i="1"/>
  <c r="I7" i="1"/>
  <c r="D7" i="1"/>
</calcChain>
</file>

<file path=xl/sharedStrings.xml><?xml version="1.0" encoding="utf-8"?>
<sst xmlns="http://schemas.openxmlformats.org/spreadsheetml/2006/main" count="40" uniqueCount="39">
  <si>
    <t>Наименование доходов</t>
  </si>
  <si>
    <t>Исполнено</t>
  </si>
  <si>
    <t>% исполнения</t>
  </si>
  <si>
    <t>(+;-)</t>
  </si>
  <si>
    <t>%</t>
  </si>
  <si>
    <t>ДОХОДЫ (налоговые и неналоговые)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</si>
  <si>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</si>
  <si>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</si>
  <si>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</si>
  <si>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</si>
  <si>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</si>
  <si>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</si>
  <si>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</si>
  <si>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</si>
  <si>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</si>
  <si>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</si>
  <si>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</si>
  <si>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</si>
  <si>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</si>
  <si>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 и созданных  ими учреждений (за исключением имущества муниципальных бюджетных и 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</si>
  <si>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</si>
  <si>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</si>
  <si>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</si>
  <si>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</si>
  <si>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ШТРАФЫ, САНКЦИИ, ВОЗМЕЩЕНИЕ УЩЕРБА</t>
  </si>
  <si>
    <t>ПРОЧИЕ НЕНАЛОГОВЫЕ ДОХОДЫ</t>
  </si>
  <si>
    <t>(тыс. руб.)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</si>
  <si>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</si>
  <si>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</si>
  <si>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Структура исполнения</t>
  </si>
  <si>
    <t>Структура план</t>
  </si>
  <si>
    <t>Структура факт</t>
  </si>
  <si>
    <t xml:space="preserve">Налог, взимаемый в связи  с  применением    патентной системы налогообложения
</t>
  </si>
  <si>
    <t>2023 год</t>
  </si>
  <si>
    <t>АНАЛИЗ СТРУКТУРЫ 2024 года</t>
  </si>
  <si>
    <t>Уточненный  план 2024 года</t>
  </si>
  <si>
    <t>2024 год</t>
  </si>
  <si>
    <t>Отклонение к 2024года от 2023 года</t>
  </si>
  <si>
    <t>Темп роста к 2023году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</si>
</sst>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9" zoomScaleNormal="89" workbookViewId="0">
      <selection activeCell="D14" sqref="D14"/>
    </sheetView>
  </sheetViews>
  <sheetFormatPr defaultRowHeight="15" x14ac:dyDescent="0.25"/>
  <cols>
    <col min="1" max="1" width="37.42578125" style="1" customWidth="1"/>
    <col min="2" max="10" width="16.5703125" style="1" customWidth="1"/>
    <col min="11" max="11" width="9.140625" style="1"/>
  </cols>
  <sheetData>
    <row r="1" spans="1:11" s="1" customFormat="1" ht="21" x14ac:dyDescent="0.35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</row>
    <row r="2" spans="1:11" x14ac:dyDescent="0.25">
      <c r="B2" s="5"/>
      <c r="C2" s="5"/>
    </row>
    <row r="3" spans="1:11" x14ac:dyDescent="0.25">
      <c r="J3" s="10" t="s">
        <v>26</v>
      </c>
    </row>
    <row r="4" spans="1:11" ht="36" x14ac:dyDescent="0.25">
      <c r="A4" s="14" t="s">
        <v>0</v>
      </c>
      <c r="B4" s="15" t="s">
        <v>35</v>
      </c>
      <c r="C4" s="2" t="s">
        <v>1</v>
      </c>
      <c r="D4" s="15" t="s">
        <v>2</v>
      </c>
      <c r="E4" s="15" t="s">
        <v>29</v>
      </c>
      <c r="F4" s="15" t="s">
        <v>30</v>
      </c>
      <c r="G4" s="15" t="s">
        <v>31</v>
      </c>
      <c r="H4" s="2" t="s">
        <v>1</v>
      </c>
      <c r="I4" s="13" t="s">
        <v>37</v>
      </c>
      <c r="J4" s="13" t="s">
        <v>38</v>
      </c>
    </row>
    <row r="5" spans="1:11" x14ac:dyDescent="0.25">
      <c r="A5" s="14"/>
      <c r="B5" s="15"/>
      <c r="C5" s="13" t="s">
        <v>36</v>
      </c>
      <c r="D5" s="15"/>
      <c r="E5" s="15"/>
      <c r="F5" s="15"/>
      <c r="G5" s="15"/>
      <c r="H5" s="13" t="s">
        <v>33</v>
      </c>
      <c r="I5" s="2" t="s">
        <v>3</v>
      </c>
      <c r="J5" s="2" t="s">
        <v>4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3</v>
      </c>
      <c r="I6" s="2">
        <v>9</v>
      </c>
      <c r="J6" s="2">
        <v>10</v>
      </c>
    </row>
    <row r="7" spans="1:11" x14ac:dyDescent="0.25">
      <c r="A7" s="6" t="s">
        <v>5</v>
      </c>
      <c r="B7" s="3">
        <f>B8+B19</f>
        <v>123054.2</v>
      </c>
      <c r="C7" s="3">
        <f>C8+C19</f>
        <v>126707.5</v>
      </c>
      <c r="D7" s="3">
        <f>C7/B7*100</f>
        <v>102.96885437473895</v>
      </c>
      <c r="E7" s="11">
        <f>C7/97843.6*100</f>
        <v>129.50003883749167</v>
      </c>
      <c r="F7" s="11">
        <f>B7/379555*100</f>
        <v>32.420650498610215</v>
      </c>
      <c r="G7" s="11">
        <f>C7/375173.7*100</f>
        <v>33.773023002411954</v>
      </c>
      <c r="H7" s="3">
        <f>H8+H19</f>
        <v>108855.6</v>
      </c>
      <c r="I7" s="3">
        <f>C7-H7</f>
        <v>17851.899999999994</v>
      </c>
      <c r="J7" s="3">
        <f t="shared" ref="J7:J16" si="0">IF(H7=0,0,ROUND(C7/H7*100,1))</f>
        <v>116.4</v>
      </c>
      <c r="K7" s="12"/>
    </row>
    <row r="8" spans="1:11" x14ac:dyDescent="0.25">
      <c r="A8" s="6" t="s">
        <v>6</v>
      </c>
      <c r="B8" s="3">
        <f>B9+B11+B12+B16+B17</f>
        <v>115522.8</v>
      </c>
      <c r="C8" s="3">
        <f>C9+C11+C12+C16+C17</f>
        <v>119179.3</v>
      </c>
      <c r="D8" s="3">
        <f t="shared" ref="D8:D29" si="1">C8/B8*100</f>
        <v>103.165176051827</v>
      </c>
      <c r="E8" s="11">
        <f t="shared" ref="E8:E30" si="2">C8/97843.6*100</f>
        <v>121.80592292188759</v>
      </c>
      <c r="F8" s="11">
        <f t="shared" ref="F8:F30" si="3">B8/379555*100</f>
        <v>30.436379444349303</v>
      </c>
      <c r="G8" s="11">
        <f t="shared" ref="G8:G30" si="4">C8/375173.7*100</f>
        <v>31.766432455153438</v>
      </c>
      <c r="H8" s="3">
        <f>H9+H11+H12+H16+H17</f>
        <v>96482</v>
      </c>
      <c r="I8" s="3">
        <f t="shared" ref="I8:I30" si="5">C8-H8</f>
        <v>22697.300000000003</v>
      </c>
      <c r="J8" s="3">
        <f t="shared" si="0"/>
        <v>123.5</v>
      </c>
      <c r="K8" s="12"/>
    </row>
    <row r="9" spans="1:11" x14ac:dyDescent="0.25">
      <c r="A9" s="7" t="s">
        <v>7</v>
      </c>
      <c r="B9" s="4">
        <f>B10</f>
        <v>90976</v>
      </c>
      <c r="C9" s="4">
        <f>C10</f>
        <v>94519.7</v>
      </c>
      <c r="D9" s="3">
        <f t="shared" si="1"/>
        <v>103.89520313049596</v>
      </c>
      <c r="E9" s="11">
        <f t="shared" si="2"/>
        <v>96.602843722021674</v>
      </c>
      <c r="F9" s="11">
        <f t="shared" si="3"/>
        <v>23.969121734662959</v>
      </c>
      <c r="G9" s="11">
        <f t="shared" si="4"/>
        <v>25.193583665379528</v>
      </c>
      <c r="H9" s="4">
        <f>H10</f>
        <v>69566.3</v>
      </c>
      <c r="I9" s="3">
        <f t="shared" si="5"/>
        <v>24953.399999999994</v>
      </c>
      <c r="J9" s="3">
        <f t="shared" si="0"/>
        <v>135.9</v>
      </c>
      <c r="K9" s="12"/>
    </row>
    <row r="10" spans="1:11" x14ac:dyDescent="0.25">
      <c r="A10" s="7" t="s">
        <v>8</v>
      </c>
      <c r="B10" s="4">
        <v>90976</v>
      </c>
      <c r="C10" s="4">
        <v>94519.7</v>
      </c>
      <c r="D10" s="3">
        <f t="shared" si="1"/>
        <v>103.89520313049596</v>
      </c>
      <c r="E10" s="11">
        <f t="shared" si="2"/>
        <v>96.602843722021674</v>
      </c>
      <c r="F10" s="11">
        <f t="shared" si="3"/>
        <v>23.969121734662959</v>
      </c>
      <c r="G10" s="11">
        <f t="shared" si="4"/>
        <v>25.193583665379528</v>
      </c>
      <c r="H10" s="4">
        <v>69566.3</v>
      </c>
      <c r="I10" s="3">
        <f t="shared" si="5"/>
        <v>24953.399999999994</v>
      </c>
      <c r="J10" s="3">
        <f t="shared" si="0"/>
        <v>135.9</v>
      </c>
      <c r="K10" s="12"/>
    </row>
    <row r="11" spans="1:11" ht="36" x14ac:dyDescent="0.25">
      <c r="A11" s="7" t="s">
        <v>9</v>
      </c>
      <c r="B11" s="4">
        <v>20408.599999999999</v>
      </c>
      <c r="C11" s="4">
        <v>20439.400000000001</v>
      </c>
      <c r="D11" s="3">
        <f t="shared" si="1"/>
        <v>100.15091677038113</v>
      </c>
      <c r="E11" s="11">
        <f t="shared" si="2"/>
        <v>20.889869138093857</v>
      </c>
      <c r="F11" s="11">
        <f t="shared" si="3"/>
        <v>5.3769809382039488</v>
      </c>
      <c r="G11" s="11">
        <f t="shared" si="4"/>
        <v>5.4479831608665537</v>
      </c>
      <c r="H11" s="4">
        <v>19203.2</v>
      </c>
      <c r="I11" s="3">
        <f t="shared" si="5"/>
        <v>1236.2000000000007</v>
      </c>
      <c r="J11" s="3">
        <f t="shared" si="0"/>
        <v>106.4</v>
      </c>
      <c r="K11" s="12"/>
    </row>
    <row r="12" spans="1:11" x14ac:dyDescent="0.25">
      <c r="A12" s="7" t="s">
        <v>10</v>
      </c>
      <c r="B12" s="4">
        <f>B13+B14+B15</f>
        <v>2582.5</v>
      </c>
      <c r="C12" s="4">
        <f t="shared" ref="C12" si="6">C13+C14+C15</f>
        <v>2571.5</v>
      </c>
      <c r="D12" s="3">
        <f t="shared" si="1"/>
        <v>99.574056147144248</v>
      </c>
      <c r="E12" s="11">
        <f t="shared" si="2"/>
        <v>2.628173942904799</v>
      </c>
      <c r="F12" s="11">
        <f t="shared" si="3"/>
        <v>0.68040204976880814</v>
      </c>
      <c r="G12" s="11">
        <f t="shared" si="4"/>
        <v>0.68541584871220973</v>
      </c>
      <c r="H12" s="4">
        <f t="shared" ref="H12" si="7">H13+H14+H15</f>
        <v>6527.5999999999995</v>
      </c>
      <c r="I12" s="3">
        <f t="shared" si="5"/>
        <v>-3956.0999999999995</v>
      </c>
      <c r="J12" s="3">
        <f t="shared" si="0"/>
        <v>39.4</v>
      </c>
      <c r="K12" s="12"/>
    </row>
    <row r="13" spans="1:11" ht="24" x14ac:dyDescent="0.25">
      <c r="A13" s="7" t="s">
        <v>11</v>
      </c>
      <c r="B13" s="4">
        <v>0</v>
      </c>
      <c r="C13" s="4">
        <v>4</v>
      </c>
      <c r="D13" s="3">
        <v>0</v>
      </c>
      <c r="E13" s="11">
        <f t="shared" si="2"/>
        <v>4.0881570179347442E-3</v>
      </c>
      <c r="F13" s="11">
        <f t="shared" si="3"/>
        <v>0</v>
      </c>
      <c r="G13" s="11">
        <f t="shared" si="4"/>
        <v>1.0661728154185647E-3</v>
      </c>
      <c r="H13" s="4">
        <v>-62.5</v>
      </c>
      <c r="I13" s="3">
        <f t="shared" si="5"/>
        <v>66.5</v>
      </c>
      <c r="J13" s="3">
        <f t="shared" si="0"/>
        <v>-6.4</v>
      </c>
      <c r="K13" s="12"/>
    </row>
    <row r="14" spans="1:11" ht="36" x14ac:dyDescent="0.25">
      <c r="A14" s="8" t="s">
        <v>32</v>
      </c>
      <c r="B14" s="4">
        <v>1001.7</v>
      </c>
      <c r="C14" s="4">
        <v>938.5</v>
      </c>
      <c r="D14" s="3">
        <f t="shared" si="1"/>
        <v>93.69072576619746</v>
      </c>
      <c r="E14" s="11">
        <f t="shared" si="2"/>
        <v>0.95918384033293946</v>
      </c>
      <c r="F14" s="11">
        <f t="shared" si="3"/>
        <v>0.26391432071768256</v>
      </c>
      <c r="G14" s="11">
        <f t="shared" si="4"/>
        <v>0.25015079681758073</v>
      </c>
      <c r="H14" s="4">
        <v>1083.7</v>
      </c>
      <c r="I14" s="3">
        <f t="shared" si="5"/>
        <v>-145.20000000000005</v>
      </c>
      <c r="J14" s="3">
        <f t="shared" si="0"/>
        <v>86.6</v>
      </c>
      <c r="K14" s="12"/>
    </row>
    <row r="15" spans="1:11" x14ac:dyDescent="0.25">
      <c r="A15" s="7" t="s">
        <v>12</v>
      </c>
      <c r="B15" s="4">
        <v>1580.8</v>
      </c>
      <c r="C15" s="4">
        <v>1629</v>
      </c>
      <c r="D15" s="3">
        <f t="shared" si="1"/>
        <v>103.04908906882591</v>
      </c>
      <c r="E15" s="11">
        <f t="shared" si="2"/>
        <v>1.6649019455539247</v>
      </c>
      <c r="F15" s="11">
        <f t="shared" si="3"/>
        <v>0.41648772905112563</v>
      </c>
      <c r="G15" s="11">
        <f t="shared" si="4"/>
        <v>0.43419887907921051</v>
      </c>
      <c r="H15" s="4">
        <v>5506.4</v>
      </c>
      <c r="I15" s="3">
        <f t="shared" si="5"/>
        <v>-3877.3999999999996</v>
      </c>
      <c r="J15" s="3">
        <f t="shared" si="0"/>
        <v>29.6</v>
      </c>
      <c r="K15" s="12"/>
    </row>
    <row r="16" spans="1:11" x14ac:dyDescent="0.25">
      <c r="A16" s="7" t="s">
        <v>13</v>
      </c>
      <c r="B16" s="4">
        <v>1555.7</v>
      </c>
      <c r="C16" s="4">
        <v>1648.7</v>
      </c>
      <c r="D16" s="3">
        <f t="shared" si="1"/>
        <v>105.97801632705534</v>
      </c>
      <c r="E16" s="11">
        <f t="shared" si="2"/>
        <v>1.6850361188672534</v>
      </c>
      <c r="F16" s="11">
        <f t="shared" si="3"/>
        <v>0.40987472171358569</v>
      </c>
      <c r="G16" s="11">
        <f t="shared" si="4"/>
        <v>0.43944978019514697</v>
      </c>
      <c r="H16" s="4">
        <v>1184.9000000000001</v>
      </c>
      <c r="I16" s="3">
        <f t="shared" si="5"/>
        <v>463.79999999999995</v>
      </c>
      <c r="J16" s="3">
        <f t="shared" si="0"/>
        <v>139.1</v>
      </c>
      <c r="K16" s="12"/>
    </row>
    <row r="17" spans="1:11" ht="36" x14ac:dyDescent="0.25">
      <c r="A17" s="7" t="s">
        <v>14</v>
      </c>
      <c r="B17" s="4">
        <f t="shared" ref="B17:C17" si="8">B18</f>
        <v>0</v>
      </c>
      <c r="C17" s="4">
        <f t="shared" si="8"/>
        <v>0</v>
      </c>
      <c r="D17" s="3">
        <f>IF(B17=0,0,ROUND(C17/B17*100,1))</f>
        <v>0</v>
      </c>
      <c r="E17" s="11">
        <f t="shared" si="2"/>
        <v>0</v>
      </c>
      <c r="F17" s="11">
        <f t="shared" si="3"/>
        <v>0</v>
      </c>
      <c r="G17" s="11">
        <f t="shared" si="4"/>
        <v>0</v>
      </c>
      <c r="H17" s="4">
        <f t="shared" ref="H17" si="9">H18</f>
        <v>0</v>
      </c>
      <c r="I17" s="3">
        <f t="shared" si="5"/>
        <v>0</v>
      </c>
      <c r="J17" s="3">
        <f>IF(H17=0,0,ROUND(C17/H17*100,1))</f>
        <v>0</v>
      </c>
      <c r="K17" s="12"/>
    </row>
    <row r="18" spans="1:11" ht="24" x14ac:dyDescent="0.25">
      <c r="A18" s="7" t="s">
        <v>15</v>
      </c>
      <c r="B18" s="4">
        <v>0</v>
      </c>
      <c r="C18" s="4">
        <v>0</v>
      </c>
      <c r="D18" s="3">
        <f>IF(B18=0,0,ROUND(C18/B18*100,1))</f>
        <v>0</v>
      </c>
      <c r="E18" s="11">
        <f t="shared" si="2"/>
        <v>0</v>
      </c>
      <c r="F18" s="11">
        <f t="shared" si="3"/>
        <v>0</v>
      </c>
      <c r="G18" s="11">
        <f t="shared" si="4"/>
        <v>0</v>
      </c>
      <c r="H18" s="4">
        <v>0</v>
      </c>
      <c r="I18" s="3">
        <f t="shared" si="5"/>
        <v>0</v>
      </c>
      <c r="J18" s="3">
        <f t="shared" ref="J18:J30" si="10">IF(H18=0,0,ROUND(C18/H18*100,1))</f>
        <v>0</v>
      </c>
      <c r="K18" s="12"/>
    </row>
    <row r="19" spans="1:11" x14ac:dyDescent="0.25">
      <c r="A19" s="6" t="s">
        <v>16</v>
      </c>
      <c r="B19" s="3">
        <f>B20+B24+B26+B27+B28+B29+B30</f>
        <v>7531.4</v>
      </c>
      <c r="C19" s="3">
        <f>C20+C24+C26+C27+C28+C29+C30</f>
        <v>7528.2</v>
      </c>
      <c r="D19" s="3">
        <f t="shared" si="1"/>
        <v>99.957511219693558</v>
      </c>
      <c r="E19" s="11">
        <f t="shared" si="2"/>
        <v>7.6941159156040859</v>
      </c>
      <c r="F19" s="11">
        <f t="shared" si="3"/>
        <v>1.9842710542609105</v>
      </c>
      <c r="G19" s="11">
        <f t="shared" si="4"/>
        <v>2.0065905472585097</v>
      </c>
      <c r="H19" s="3">
        <f>H20+H24+H26+H27+H28+H29+H30</f>
        <v>12373.6</v>
      </c>
      <c r="I19" s="3">
        <f t="shared" si="5"/>
        <v>-4845.4000000000005</v>
      </c>
      <c r="J19" s="3">
        <f t="shared" si="10"/>
        <v>60.8</v>
      </c>
      <c r="K19" s="12"/>
    </row>
    <row r="20" spans="1:11" ht="48" x14ac:dyDescent="0.25">
      <c r="A20" s="7" t="s">
        <v>17</v>
      </c>
      <c r="B20" s="4">
        <f>B21+B22+B23</f>
        <v>2889.1000000000004</v>
      </c>
      <c r="C20" s="4">
        <f>C21+C22+C23</f>
        <v>2792.7</v>
      </c>
      <c r="D20" s="3">
        <f t="shared" si="1"/>
        <v>96.663320757329245</v>
      </c>
      <c r="E20" s="11">
        <f t="shared" si="2"/>
        <v>2.85424902599659</v>
      </c>
      <c r="F20" s="11">
        <f t="shared" si="3"/>
        <v>0.76118085652935685</v>
      </c>
      <c r="G20" s="11">
        <f t="shared" si="4"/>
        <v>0.74437520540485635</v>
      </c>
      <c r="H20" s="4">
        <f>H21+H22+H23</f>
        <v>3117.4000000000005</v>
      </c>
      <c r="I20" s="3">
        <f t="shared" si="5"/>
        <v>-324.70000000000073</v>
      </c>
      <c r="J20" s="3">
        <f t="shared" si="10"/>
        <v>89.6</v>
      </c>
      <c r="K20" s="12"/>
    </row>
    <row r="21" spans="1:11" ht="84" x14ac:dyDescent="0.25">
      <c r="A21" s="7" t="s">
        <v>18</v>
      </c>
      <c r="B21" s="4">
        <v>2362.8000000000002</v>
      </c>
      <c r="C21" s="4">
        <v>2233.9</v>
      </c>
      <c r="D21" s="3">
        <f t="shared" si="1"/>
        <v>94.544608092094123</v>
      </c>
      <c r="E21" s="11">
        <f t="shared" si="2"/>
        <v>2.2831334905911067</v>
      </c>
      <c r="F21" s="11">
        <f t="shared" si="3"/>
        <v>0.62251847558324891</v>
      </c>
      <c r="G21" s="11">
        <f t="shared" si="4"/>
        <v>0.595430863090883</v>
      </c>
      <c r="H21" s="4">
        <v>2497.4</v>
      </c>
      <c r="I21" s="3">
        <f t="shared" si="5"/>
        <v>-263.5</v>
      </c>
      <c r="J21" s="3">
        <f t="shared" si="10"/>
        <v>89.4</v>
      </c>
      <c r="K21" s="12"/>
    </row>
    <row r="22" spans="1:11" ht="72" x14ac:dyDescent="0.25">
      <c r="A22" s="7" t="s">
        <v>19</v>
      </c>
      <c r="B22" s="4">
        <v>511.3</v>
      </c>
      <c r="C22" s="4">
        <v>543.79999999999995</v>
      </c>
      <c r="D22" s="3">
        <f t="shared" si="1"/>
        <v>106.35634656757284</v>
      </c>
      <c r="E22" s="11">
        <f t="shared" si="2"/>
        <v>0.55578494658822852</v>
      </c>
      <c r="F22" s="11">
        <f t="shared" si="3"/>
        <v>0.13471038452925135</v>
      </c>
      <c r="G22" s="11">
        <f t="shared" si="4"/>
        <v>0.14494619425615385</v>
      </c>
      <c r="H22" s="4">
        <v>604.70000000000005</v>
      </c>
      <c r="I22" s="3">
        <f t="shared" si="5"/>
        <v>-60.900000000000091</v>
      </c>
      <c r="J22" s="3">
        <f t="shared" si="10"/>
        <v>89.9</v>
      </c>
      <c r="K22" s="12"/>
    </row>
    <row r="23" spans="1:11" ht="60" x14ac:dyDescent="0.25">
      <c r="A23" s="7" t="s">
        <v>20</v>
      </c>
      <c r="B23" s="4">
        <v>15</v>
      </c>
      <c r="C23" s="4">
        <v>15</v>
      </c>
      <c r="D23" s="3">
        <v>0</v>
      </c>
      <c r="E23" s="11">
        <f t="shared" si="2"/>
        <v>1.5330588817255294E-2</v>
      </c>
      <c r="F23" s="11">
        <f t="shared" si="3"/>
        <v>3.9519964168565824E-3</v>
      </c>
      <c r="G23" s="11">
        <f t="shared" si="4"/>
        <v>3.998148057819618E-3</v>
      </c>
      <c r="H23" s="4">
        <v>15.3</v>
      </c>
      <c r="I23" s="3">
        <f t="shared" si="5"/>
        <v>-0.30000000000000071</v>
      </c>
      <c r="J23" s="3">
        <f t="shared" si="10"/>
        <v>98</v>
      </c>
      <c r="K23" s="12"/>
    </row>
    <row r="24" spans="1:11" ht="24" x14ac:dyDescent="0.25">
      <c r="A24" s="7" t="s">
        <v>21</v>
      </c>
      <c r="B24" s="4">
        <f>B25</f>
        <v>283.5</v>
      </c>
      <c r="C24" s="4">
        <f>C25</f>
        <v>283.5</v>
      </c>
      <c r="D24" s="3">
        <f t="shared" si="1"/>
        <v>100</v>
      </c>
      <c r="E24" s="11">
        <f t="shared" si="2"/>
        <v>0.28974812864612498</v>
      </c>
      <c r="F24" s="11">
        <f t="shared" si="3"/>
        <v>7.4692732278589399E-2</v>
      </c>
      <c r="G24" s="11">
        <f t="shared" si="4"/>
        <v>7.5564998292790772E-2</v>
      </c>
      <c r="H24" s="4">
        <f>H25</f>
        <v>450.8</v>
      </c>
      <c r="I24" s="3">
        <f t="shared" si="5"/>
        <v>-167.3</v>
      </c>
      <c r="J24" s="3">
        <f t="shared" si="10"/>
        <v>62.9</v>
      </c>
      <c r="K24" s="12"/>
    </row>
    <row r="25" spans="1:11" ht="24" x14ac:dyDescent="0.25">
      <c r="A25" s="7" t="s">
        <v>22</v>
      </c>
      <c r="B25" s="4">
        <v>283.5</v>
      </c>
      <c r="C25" s="4">
        <v>283.5</v>
      </c>
      <c r="D25" s="3">
        <f t="shared" si="1"/>
        <v>100</v>
      </c>
      <c r="E25" s="11">
        <f t="shared" si="2"/>
        <v>0.28974812864612498</v>
      </c>
      <c r="F25" s="11">
        <f t="shared" si="3"/>
        <v>7.4692732278589399E-2</v>
      </c>
      <c r="G25" s="11">
        <f t="shared" si="4"/>
        <v>7.5564998292790772E-2</v>
      </c>
      <c r="H25" s="4">
        <v>450.8</v>
      </c>
      <c r="I25" s="3">
        <f t="shared" si="5"/>
        <v>-167.3</v>
      </c>
      <c r="J25" s="3">
        <f t="shared" si="10"/>
        <v>62.9</v>
      </c>
      <c r="K25" s="12"/>
    </row>
    <row r="26" spans="1:11" ht="36" x14ac:dyDescent="0.25">
      <c r="A26" s="7" t="s">
        <v>23</v>
      </c>
      <c r="B26" s="4">
        <v>13.2</v>
      </c>
      <c r="C26" s="4">
        <v>13.2</v>
      </c>
      <c r="D26" s="3">
        <f t="shared" si="1"/>
        <v>100</v>
      </c>
      <c r="E26" s="11">
        <f t="shared" si="2"/>
        <v>1.3490918159184658E-2</v>
      </c>
      <c r="F26" s="11">
        <f t="shared" si="3"/>
        <v>3.4777568468337921E-3</v>
      </c>
      <c r="G26" s="11">
        <f t="shared" si="4"/>
        <v>3.5183702908812634E-3</v>
      </c>
      <c r="H26" s="4">
        <v>165</v>
      </c>
      <c r="I26" s="3">
        <f t="shared" si="5"/>
        <v>-151.80000000000001</v>
      </c>
      <c r="J26" s="3">
        <f t="shared" si="10"/>
        <v>8</v>
      </c>
      <c r="K26" s="12"/>
    </row>
    <row r="27" spans="1:11" ht="84" x14ac:dyDescent="0.25">
      <c r="A27" s="8" t="s">
        <v>28</v>
      </c>
      <c r="B27" s="4">
        <v>0</v>
      </c>
      <c r="C27" s="4">
        <v>0</v>
      </c>
      <c r="D27" s="3">
        <f>IF(B27=0,0,ROUND(C27/B27*100,1))</f>
        <v>0</v>
      </c>
      <c r="E27" s="11">
        <f t="shared" si="2"/>
        <v>0</v>
      </c>
      <c r="F27" s="11">
        <f t="shared" si="3"/>
        <v>0</v>
      </c>
      <c r="G27" s="11">
        <f t="shared" si="4"/>
        <v>0</v>
      </c>
      <c r="H27" s="4">
        <v>887.6</v>
      </c>
      <c r="I27" s="3">
        <f t="shared" si="5"/>
        <v>-887.6</v>
      </c>
      <c r="J27" s="3">
        <f t="shared" si="10"/>
        <v>0</v>
      </c>
      <c r="K27" s="12"/>
    </row>
    <row r="28" spans="1:11" ht="36" x14ac:dyDescent="0.25">
      <c r="A28" s="9" t="s">
        <v>27</v>
      </c>
      <c r="B28" s="4">
        <v>3056.6</v>
      </c>
      <c r="C28" s="4">
        <v>3159.3</v>
      </c>
      <c r="D28" s="3">
        <f t="shared" ref="D28" si="11">C28/B28*100</f>
        <v>103.359942419682</v>
      </c>
      <c r="E28" s="11">
        <f t="shared" si="2"/>
        <v>3.2289286166903097</v>
      </c>
      <c r="F28" s="11">
        <f t="shared" si="3"/>
        <v>0.80531148318425516</v>
      </c>
      <c r="G28" s="11">
        <f t="shared" si="4"/>
        <v>0.84208994393796788</v>
      </c>
      <c r="H28" s="4">
        <v>7325.1</v>
      </c>
      <c r="I28" s="3">
        <f t="shared" ref="I28" si="12">C28-H28</f>
        <v>-4165.8</v>
      </c>
      <c r="J28" s="3">
        <f t="shared" si="10"/>
        <v>43.1</v>
      </c>
      <c r="K28" s="12"/>
    </row>
    <row r="29" spans="1:11" ht="24" x14ac:dyDescent="0.25">
      <c r="A29" s="7" t="s">
        <v>24</v>
      </c>
      <c r="B29" s="4">
        <v>1289</v>
      </c>
      <c r="C29" s="4">
        <v>1279</v>
      </c>
      <c r="D29" s="3">
        <f t="shared" si="1"/>
        <v>99.224204809930185</v>
      </c>
      <c r="E29" s="11">
        <f t="shared" si="2"/>
        <v>1.3071882064846345</v>
      </c>
      <c r="F29" s="11">
        <f t="shared" si="3"/>
        <v>0.33960822542187563</v>
      </c>
      <c r="G29" s="11">
        <f t="shared" si="4"/>
        <v>0.34090875773008605</v>
      </c>
      <c r="H29" s="4">
        <v>439.4</v>
      </c>
      <c r="I29" s="3">
        <f t="shared" si="5"/>
        <v>839.6</v>
      </c>
      <c r="J29" s="3">
        <f t="shared" si="10"/>
        <v>291.10000000000002</v>
      </c>
      <c r="K29" s="12"/>
    </row>
    <row r="30" spans="1:11" x14ac:dyDescent="0.25">
      <c r="A30" s="7" t="s">
        <v>25</v>
      </c>
      <c r="B30" s="4">
        <v>0</v>
      </c>
      <c r="C30" s="4">
        <v>0.5</v>
      </c>
      <c r="D30" s="3">
        <v>0</v>
      </c>
      <c r="E30" s="11">
        <f t="shared" si="2"/>
        <v>5.1101962724184303E-4</v>
      </c>
      <c r="F30" s="11">
        <f t="shared" si="3"/>
        <v>0</v>
      </c>
      <c r="G30" s="11">
        <f t="shared" si="4"/>
        <v>1.3327160192732059E-4</v>
      </c>
      <c r="H30" s="4">
        <v>-11.7</v>
      </c>
      <c r="I30" s="3">
        <f t="shared" si="5"/>
        <v>12.2</v>
      </c>
      <c r="J30" s="3">
        <f t="shared" si="10"/>
        <v>-4.3</v>
      </c>
      <c r="K30" s="12"/>
    </row>
  </sheetData>
  <mergeCells count="7">
    <mergeCell ref="A4:A5"/>
    <mergeCell ref="B4:B5"/>
    <mergeCell ref="D4:D5"/>
    <mergeCell ref="F4:F5"/>
    <mergeCell ref="A1:J1"/>
    <mergeCell ref="G4:G5"/>
    <mergeCell ref="E4:E5"/>
  </mergeCells>
  <pageMargins left="0" right="0" top="0" bottom="0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2021-03-24T09:47:12Z</cp:lastPrinted>
  <dcterms:created xsi:type="dcterms:W3CDTF">2019-03-27T06:12:45Z</dcterms:created>
  <dcterms:modified xsi:type="dcterms:W3CDTF">2025-02-18T12:03:18Z</dcterms:modified>
</cp:coreProperties>
</file>